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0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'balance sheet'!$A$1:$F$58</definedName>
    <definedName name="_xlnm.Print_Area" localSheetId="2">'equity'!$A$1:$N$50</definedName>
    <definedName name="_xlnm.Print_Area" localSheetId="1">'income stat'!$A$1:$K$47</definedName>
  </definedNames>
  <calcPr fullCalcOnLoad="1"/>
</workbook>
</file>

<file path=xl/sharedStrings.xml><?xml version="1.0" encoding="utf-8"?>
<sst xmlns="http://schemas.openxmlformats.org/spreadsheetml/2006/main" count="163" uniqueCount="120">
  <si>
    <t>(The firgures have not been audited)</t>
  </si>
  <si>
    <t>CONDENSED CONSOLIDATED BALANCE SHEETS</t>
  </si>
  <si>
    <t>31/03/04</t>
  </si>
  <si>
    <t>RM'000</t>
  </si>
  <si>
    <t>Property, plant and equipment</t>
  </si>
  <si>
    <t>Investment in joint venture companies</t>
  </si>
  <si>
    <t>Other investment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</si>
  <si>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</si>
  <si>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</si>
  <si>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</si>
  <si>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</si>
  <si>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Amount owing by joint venture companies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</si>
  <si>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</si>
  <si>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</si>
  <si>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</si>
  <si>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</si>
  <si>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</si>
  <si>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</si>
  <si>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Amount owing to joint venture companies</t>
  </si>
  <si>
    <t xml:space="preserve">   Short term borrowings</t>
  </si>
  <si>
    <t xml:space="preserve">   Dividend payable</t>
  </si>
  <si>
    <t>Net Current Assets</t>
  </si>
  <si>
    <t>Financed by</t>
  </si>
  <si>
    <t>Share Capital</t>
  </si>
  <si>
    <t>Reserves</t>
  </si>
  <si>
    <t xml:space="preserve">   Retained profits</t>
  </si>
  <si>
    <t xml:space="preserve">   Share premium</t>
  </si>
  <si>
    <t xml:space="preserve">   Reserve on consolidation</t>
  </si>
  <si>
    <t>Shareholders' equity</t>
  </si>
  <si>
    <t>Minority interests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</si>
  <si>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</si>
  <si>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</si>
  <si>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</si>
  <si>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</si>
  <si>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</si>
  <si>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</si>
  <si>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</si>
  <si>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</si>
  <si>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</si>
  <si>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</si>
  <si>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</si>
  <si>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</si>
  <si>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</si>
  <si>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</si>
  <si>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</si>
  <si>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</si>
  <si>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</si>
  <si>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</si>
  <si>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</si>
  <si>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</si>
  <si>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</si>
  <si>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</si>
  <si>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Share of results of an associated company</t>
  </si>
  <si>
    <t>Share of results of  joint venture companies</t>
  </si>
  <si>
    <t>Profit before taxation</t>
  </si>
  <si>
    <t>Taxation</t>
  </si>
  <si>
    <t>Profit after taxation</t>
  </si>
  <si>
    <t>Net profit for the period</t>
  </si>
  <si>
    <t>Earning per share (sen)</t>
  </si>
  <si>
    <t xml:space="preserve"> </t>
  </si>
  <si>
    <t xml:space="preserve">  Basic</t>
  </si>
  <si>
    <t xml:space="preserve">  Diluted</t>
  </si>
  <si>
    <t>n/a</t>
  </si>
  <si>
    <t>CONDENSED CONSOLIDATED STATEMENT OF CHANGES IN EQUITY</t>
  </si>
  <si>
    <t xml:space="preserve">Share </t>
  </si>
  <si>
    <t>Reserve on</t>
  </si>
  <si>
    <t xml:space="preserve">Retained </t>
  </si>
  <si>
    <t>Dividends</t>
  </si>
  <si>
    <t>capital</t>
  </si>
  <si>
    <t>premium</t>
  </si>
  <si>
    <t xml:space="preserve"> consolidation</t>
  </si>
  <si>
    <t>profits</t>
  </si>
  <si>
    <t>proposed</t>
  </si>
  <si>
    <t>Total</t>
  </si>
  <si>
    <t>Balance as at 1 April 2004</t>
  </si>
  <si>
    <t>Amortisation for the year</t>
  </si>
  <si>
    <t>Net profit for the year</t>
  </si>
  <si>
    <t>Dividend paid in respect of previous</t>
  </si>
  <si>
    <t xml:space="preserve">  financial year</t>
  </si>
  <si>
    <t>Interim dividend declared in respect of</t>
  </si>
  <si>
    <r>
      <t xml:space="preserve">  current financial year </t>
    </r>
    <r>
      <rPr>
        <vertAlign val="superscript"/>
        <sz val="10"/>
        <rFont val="Times New Roman"/>
        <family val="1"/>
      </rPr>
      <t>1</t>
    </r>
  </si>
  <si>
    <t xml:space="preserve">Final dividend proposed in respect </t>
  </si>
  <si>
    <t xml:space="preserve">  of the current financial year</t>
  </si>
  <si>
    <t>Balance as at 1 April 2003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</si>
  <si>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</si>
  <si>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</si>
  <si>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</si>
  <si>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</si>
  <si>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</si>
  <si>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generated from operations</t>
  </si>
  <si>
    <t>Interest paid</t>
  </si>
  <si>
    <t>Tax paid</t>
  </si>
  <si>
    <t>CASH FLOWS FROM INVESTING ACTIVITIES</t>
  </si>
  <si>
    <t>Other investments</t>
  </si>
  <si>
    <t>Dividend received from joint venture company</t>
  </si>
  <si>
    <t>Equity investment</t>
  </si>
  <si>
    <t>Net cash outflow from investing activities</t>
  </si>
  <si>
    <t>CASH FLOWS FROM FINANCING ACTIVITIES</t>
  </si>
  <si>
    <t>Bank borrowings</t>
  </si>
  <si>
    <t>Dividend paid to the former shareholders of</t>
  </si>
  <si>
    <t xml:space="preserve"> the subsidiary companies</t>
  </si>
  <si>
    <t>Repayment from a joint venture company</t>
  </si>
  <si>
    <t>Dividend paid to the shareholders of the Company</t>
  </si>
  <si>
    <t>Reserve on consolidation arising from</t>
  </si>
  <si>
    <t>acquisition of a subsidiary company</t>
  </si>
  <si>
    <t>Third quarter interim report for the financial period ended 31 December 2004</t>
  </si>
  <si>
    <t xml:space="preserve">   Taxation</t>
  </si>
  <si>
    <t>31/12/04</t>
  </si>
  <si>
    <t>31/12/03</t>
  </si>
  <si>
    <t>Balance as at 31 December 2004</t>
  </si>
  <si>
    <t>Dividend paid during the period</t>
  </si>
  <si>
    <t>Balance as at 31 December 2003</t>
  </si>
  <si>
    <t>Net cash inflow from operating activities</t>
  </si>
  <si>
    <t>Net increase/(decrease)  in cash and cash equivalents</t>
  </si>
  <si>
    <t>Net cash outflow from financing activities</t>
  </si>
  <si>
    <t>Cash and cash equivalents at beginning of financial period</t>
  </si>
  <si>
    <t>Cash and cash equivalents at end of financial period</t>
  </si>
  <si>
    <t>(The notes set out on pages 5 to 10 form an integral part of and should be read in conjunction with this</t>
  </si>
  <si>
    <t>ACOUSTECH BERHAD (496665-W)</t>
  </si>
  <si>
    <t>ACOUSTECH BERHAD 9496665-W)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</si>
</sst>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72" fontId="6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43" fontId="1" fillId="0" borderId="6" xfId="15" applyFont="1" applyFill="1" applyBorder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43" fontId="1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8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164" fontId="2" fillId="0" borderId="3" xfId="15" applyNumberFormat="1" applyFont="1" applyFill="1" applyBorder="1" applyAlignment="1">
      <alignment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1" fillId="0" borderId="0" xfId="0" applyFont="1" applyFill="1" applyAlignment="1">
      <alignment horizontal="centerContinuous"/>
    </xf>
    <xf numFmtId="172" fontId="3" fillId="0" borderId="0" xfId="0" applyFont="1" applyAlignment="1" quotePrefix="1">
      <alignment horizontal="centerContinuous"/>
    </xf>
    <xf numFmtId="172" fontId="5" fillId="0" borderId="0" xfId="0" applyFont="1" applyAlignment="1" quotePrefix="1">
      <alignment horizontal="centerContinuous"/>
    </xf>
    <xf numFmtId="172" fontId="7" fillId="0" borderId="0" xfId="0" applyFont="1" applyAlignment="1" quotePrefix="1">
      <alignment horizontal="left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 quotePrefix="1">
      <alignment horizontal="centerContinuous"/>
    </xf>
    <xf numFmtId="164" fontId="1" fillId="0" borderId="0" xfId="15" applyNumberFormat="1" applyFont="1" applyFill="1" applyAlignment="1" quotePrefix="1">
      <alignment horizontal="right"/>
    </xf>
    <xf numFmtId="172" fontId="1" fillId="0" borderId="0" xfId="0" applyFont="1" applyFill="1" applyAlignment="1" quotePrefix="1">
      <alignment horizontal="right"/>
    </xf>
    <xf numFmtId="164" fontId="11" fillId="0" borderId="0" xfId="15" applyNumberFormat="1" applyFont="1" applyFill="1" applyBorder="1" applyAlignment="1">
      <alignment/>
    </xf>
    <xf numFmtId="164" fontId="1" fillId="0" borderId="5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lyap\Local%20Settings\Temporary%20Internet%20Files\OLKCE\Consolidated%20Account-1st%20Quarter(2004)%20(NEW%20FORMA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1st%20Quartely%20Report%20June%202004-FORM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ed%20account-3rd%20quartely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2nd%20Quartely%20Report%20Sept%202004-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s.equity"/>
      <sheetName val="cash flow"/>
    </sheetNames>
    <sheetDataSet>
      <sheetData sheetId="0">
        <row r="19">
          <cell r="D19">
            <v>3755.62971</v>
          </cell>
        </row>
        <row r="44">
          <cell r="D44">
            <v>77999.9996</v>
          </cell>
        </row>
      </sheetData>
      <sheetData sheetId="3">
        <row r="62">
          <cell r="D62">
            <v>35288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equity"/>
      <sheetName val="cash flow"/>
    </sheetNames>
    <sheetDataSet>
      <sheetData sheetId="2">
        <row r="13">
          <cell r="D13">
            <v>78000</v>
          </cell>
          <cell r="F13">
            <v>4689.243</v>
          </cell>
          <cell r="H13">
            <v>307</v>
          </cell>
          <cell r="J13">
            <v>37866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PROF OF MI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T-BS-12'2004"/>
      <sheetName val="FPT-PL-12'2004"/>
      <sheetName val="FPEQ-BS-12'2004"/>
      <sheetName val="FPEQ-PL-12'2004"/>
      <sheetName val="FPC-BS-12'2004"/>
      <sheetName val="FPC-PL-12'2004"/>
      <sheetName val="ACOU-PL-12'2004"/>
      <sheetName val="ACOU-BS-12'2004"/>
      <sheetName val="Working 1"/>
    </sheetNames>
    <sheetDataSet>
      <sheetData sheetId="4">
        <row r="12">
          <cell r="U12">
            <v>51152057.940000005</v>
          </cell>
        </row>
        <row r="19">
          <cell r="U19">
            <v>9277010.28</v>
          </cell>
        </row>
        <row r="23">
          <cell r="U23">
            <v>3755629.71</v>
          </cell>
        </row>
        <row r="27">
          <cell r="U27">
            <v>23936091</v>
          </cell>
        </row>
        <row r="28">
          <cell r="U28">
            <v>62398953.2</v>
          </cell>
        </row>
        <row r="29">
          <cell r="U29">
            <v>1057015.3599999994</v>
          </cell>
        </row>
        <row r="33">
          <cell r="U33">
            <v>1512861.72</v>
          </cell>
        </row>
        <row r="35">
          <cell r="U35">
            <v>446074.81</v>
          </cell>
        </row>
        <row r="45">
          <cell r="U45">
            <v>10609133.62</v>
          </cell>
        </row>
        <row r="46">
          <cell r="U46">
            <v>17987076.65</v>
          </cell>
        </row>
        <row r="51">
          <cell r="U51">
            <v>24935661.72</v>
          </cell>
        </row>
        <row r="52">
          <cell r="U52">
            <v>4979150.19</v>
          </cell>
        </row>
        <row r="54">
          <cell r="U54">
            <v>438121.68</v>
          </cell>
        </row>
        <row r="63">
          <cell r="U63">
            <v>16421</v>
          </cell>
        </row>
        <row r="65">
          <cell r="U65">
            <v>12393503.36</v>
          </cell>
        </row>
        <row r="66">
          <cell r="U66">
            <v>1897939.2400000002</v>
          </cell>
        </row>
        <row r="75">
          <cell r="U75">
            <v>78000000</v>
          </cell>
        </row>
        <row r="81">
          <cell r="U81">
            <v>4689242.56</v>
          </cell>
        </row>
        <row r="88">
          <cell r="U88">
            <v>801518.0141526603</v>
          </cell>
        </row>
        <row r="91">
          <cell r="U91">
            <v>46391300.583266966</v>
          </cell>
        </row>
        <row r="95">
          <cell r="U95">
            <v>4691045.35258034</v>
          </cell>
        </row>
        <row r="101">
          <cell r="U101">
            <v>2898000</v>
          </cell>
        </row>
      </sheetData>
      <sheetData sheetId="5">
        <row r="9">
          <cell r="U9">
            <v>180269670.65</v>
          </cell>
        </row>
        <row r="26">
          <cell r="U26">
            <v>655267.78</v>
          </cell>
        </row>
        <row r="44">
          <cell r="U44">
            <v>1367975.8900000001</v>
          </cell>
        </row>
        <row r="48">
          <cell r="U48">
            <v>5483190.75</v>
          </cell>
        </row>
        <row r="59">
          <cell r="U59">
            <v>-5869789.97</v>
          </cell>
        </row>
        <row r="63">
          <cell r="U63">
            <v>-741694.3292329994</v>
          </cell>
        </row>
      </sheetData>
      <sheetData sheetId="6">
        <row r="10">
          <cell r="Y10">
            <v>21376698.49</v>
          </cell>
        </row>
        <row r="14">
          <cell r="Y14">
            <v>2996549.5500000003</v>
          </cell>
        </row>
        <row r="16">
          <cell r="Y16">
            <v>-16907</v>
          </cell>
        </row>
        <row r="18">
          <cell r="Y18">
            <v>4385</v>
          </cell>
        </row>
        <row r="19">
          <cell r="Y19">
            <v>675569.23</v>
          </cell>
        </row>
        <row r="22">
          <cell r="Y22">
            <v>-5483190.75</v>
          </cell>
        </row>
        <row r="23">
          <cell r="Y23">
            <v>-87610.86</v>
          </cell>
        </row>
        <row r="25">
          <cell r="Y25">
            <v>84161.59</v>
          </cell>
        </row>
        <row r="33">
          <cell r="Y33">
            <v>-2102510.999999999</v>
          </cell>
        </row>
        <row r="34">
          <cell r="Y34">
            <v>11325099.799999997</v>
          </cell>
        </row>
        <row r="35">
          <cell r="Y35">
            <v>-127372.35999999935</v>
          </cell>
        </row>
        <row r="36">
          <cell r="Y36">
            <v>1152391.7199999997</v>
          </cell>
        </row>
        <row r="37">
          <cell r="Y37">
            <v>-199366.81</v>
          </cell>
        </row>
        <row r="40">
          <cell r="Y40">
            <v>-25365.81000000029</v>
          </cell>
        </row>
        <row r="44">
          <cell r="Y44">
            <v>-515558.05000000005</v>
          </cell>
        </row>
        <row r="45">
          <cell r="Y45">
            <v>-1125075</v>
          </cell>
        </row>
        <row r="52">
          <cell r="Y52">
            <v>87610.86</v>
          </cell>
        </row>
        <row r="53">
          <cell r="Y53">
            <v>760000</v>
          </cell>
        </row>
        <row r="55">
          <cell r="Y55">
            <v>57075</v>
          </cell>
        </row>
        <row r="57">
          <cell r="Y57">
            <v>-1532322</v>
          </cell>
        </row>
        <row r="60">
          <cell r="Y60">
            <v>-2278000</v>
          </cell>
        </row>
        <row r="68">
          <cell r="Y68">
            <v>-3654000</v>
          </cell>
        </row>
        <row r="69">
          <cell r="Y69">
            <v>-56801</v>
          </cell>
        </row>
        <row r="75">
          <cell r="Y75">
            <v>12298.679999999935</v>
          </cell>
        </row>
        <row r="80">
          <cell r="Y80">
            <v>-10140000</v>
          </cell>
        </row>
        <row r="84">
          <cell r="Y84">
            <v>-1636806</v>
          </cell>
        </row>
        <row r="85">
          <cell r="Y85">
            <v>-8190</v>
          </cell>
        </row>
        <row r="86">
          <cell r="Y86">
            <v>-103210.18000000001</v>
          </cell>
        </row>
        <row r="93">
          <cell r="Y93">
            <v>9439553.099999998</v>
          </cell>
        </row>
        <row r="96">
          <cell r="Y96">
            <v>19156658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equity"/>
      <sheetName val="cash flow"/>
    </sheetNames>
    <sheetDataSet>
      <sheetData sheetId="1">
        <row r="17">
          <cell r="H17">
            <v>133788.92189</v>
          </cell>
        </row>
        <row r="19">
          <cell r="H19">
            <v>-122707.27535750001</v>
          </cell>
        </row>
        <row r="21">
          <cell r="H21">
            <v>878.8394300000001</v>
          </cell>
        </row>
        <row r="25">
          <cell r="H25">
            <v>-476.40067000000005</v>
          </cell>
        </row>
        <row r="29">
          <cell r="H29">
            <v>3401.751745</v>
          </cell>
        </row>
        <row r="31">
          <cell r="H31">
            <v>14886.837037499987</v>
          </cell>
        </row>
        <row r="33">
          <cell r="H33">
            <v>-4102.3132886</v>
          </cell>
        </row>
        <row r="37">
          <cell r="H37">
            <v>-239.78776476699986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6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8.75">
      <c r="A1" s="77"/>
      <c r="B1" s="77" t="s">
        <v>119</v>
      </c>
      <c r="C1" s="77"/>
      <c r="D1" s="77"/>
      <c r="E1" s="77"/>
      <c r="F1" s="77"/>
      <c r="G1" s="77"/>
      <c r="H1" s="5"/>
    </row>
    <row r="2" spans="1:8" ht="11.25" customHeight="1">
      <c r="A2" s="78"/>
      <c r="B2" s="78"/>
      <c r="C2" s="78"/>
      <c r="D2" s="78"/>
      <c r="E2" s="78"/>
      <c r="F2" s="78"/>
      <c r="G2" s="78"/>
      <c r="H2" s="5"/>
    </row>
    <row r="3" spans="1:8" ht="11.25" customHeight="1">
      <c r="A3" s="78"/>
      <c r="B3" s="78"/>
      <c r="C3" s="78"/>
      <c r="D3" s="78"/>
      <c r="E3" s="78"/>
      <c r="F3" s="78"/>
      <c r="G3" s="78"/>
      <c r="H3" s="5"/>
    </row>
    <row r="4" spans="1:8" ht="11.25" customHeight="1">
      <c r="A4" s="78"/>
      <c r="B4" s="78"/>
      <c r="C4" s="78"/>
      <c r="D4" s="78"/>
      <c r="E4" s="78"/>
      <c r="F4" s="78"/>
      <c r="G4" s="78"/>
      <c r="H4" s="5"/>
    </row>
    <row r="5" ht="11.25" customHeight="1">
      <c r="H5" s="5"/>
    </row>
    <row r="6" spans="1:8" ht="14.25">
      <c r="A6" s="36" t="s">
        <v>105</v>
      </c>
      <c r="H6" s="5"/>
    </row>
    <row r="7" spans="1:8" ht="12.75">
      <c r="A7" s="37" t="s">
        <v>0</v>
      </c>
      <c r="H7" s="5"/>
    </row>
    <row r="8" ht="12.75">
      <c r="H8" s="5"/>
    </row>
    <row r="9" spans="1:8" ht="12.75">
      <c r="A9" s="19" t="s">
        <v>1</v>
      </c>
      <c r="H9" s="5"/>
    </row>
    <row r="10" spans="2:8" s="54" customFormat="1" ht="12.75">
      <c r="B10" s="59"/>
      <c r="D10" s="75" t="s">
        <v>107</v>
      </c>
      <c r="E10" s="60"/>
      <c r="F10" s="75" t="s">
        <v>2</v>
      </c>
      <c r="H10" s="61"/>
    </row>
    <row r="11" spans="4:8" s="54" customFormat="1" ht="12.75">
      <c r="D11" s="60" t="s">
        <v>3</v>
      </c>
      <c r="E11" s="60"/>
      <c r="F11" s="60" t="s">
        <v>3</v>
      </c>
      <c r="G11" s="59"/>
      <c r="H11" s="62"/>
    </row>
    <row r="12" spans="2:8" ht="12.75">
      <c r="B12" s="1"/>
      <c r="H12" s="5"/>
    </row>
    <row r="13" spans="2:8" ht="12.75">
      <c r="B13" s="2" t="s">
        <v>4</v>
      </c>
      <c r="D13" s="46">
        <f>+'[3]CONSOL-BS'!$U$12/1000</f>
        <v>51152.057940000006</v>
      </c>
      <c r="F13" s="3">
        <v>52762</v>
      </c>
      <c r="H13" s="5"/>
    </row>
    <row r="14" spans="2:8" ht="12.75">
      <c r="B14" s="13" t="s">
        <v>5</v>
      </c>
      <c r="D14" s="46">
        <f>+'[3]CONSOL-BS'!$U$19/1000</f>
        <v>9277.010279999999</v>
      </c>
      <c r="F14" s="3">
        <v>6011</v>
      </c>
      <c r="H14" s="5"/>
    </row>
    <row r="15" spans="2:8" ht="12.75">
      <c r="B15" s="13" t="s">
        <v>6</v>
      </c>
      <c r="D15" s="46">
        <f>+'[3]CONSOL-BS'!$U$23/1000</f>
        <v>3755.62971</v>
      </c>
      <c r="F15" s="3">
        <f>+'[1]balance sheet'!$D$19</f>
        <v>3755.62971</v>
      </c>
      <c r="H15" s="5"/>
    </row>
    <row r="16" ht="9.75" customHeight="1">
      <c r="H16" s="5"/>
    </row>
    <row r="17" spans="2:8" ht="12.75">
      <c r="B17" s="2" t="s">
        <v>7</v>
      </c>
      <c r="H17" s="5"/>
    </row>
    <row r="18" spans="2:8" ht="12.75">
      <c r="B18" s="2" t="s">
        <v>8</v>
      </c>
      <c r="D18" s="47">
        <f>+'[3]CONSOL-BS'!$U$27/1000</f>
        <v>23936.091</v>
      </c>
      <c r="E18" s="5"/>
      <c r="F18" s="7">
        <v>21833</v>
      </c>
      <c r="H18" s="5"/>
    </row>
    <row r="19" spans="2:8" ht="12.75">
      <c r="B19" s="2" t="s">
        <v>9</v>
      </c>
      <c r="D19" s="48">
        <f>+'[3]CONSOL-BS'!$U$28/1000</f>
        <v>62398.9532</v>
      </c>
      <c r="E19" s="5"/>
      <c r="F19" s="8">
        <v>68498</v>
      </c>
      <c r="H19" s="5"/>
    </row>
    <row r="20" spans="2:8" ht="12.75">
      <c r="B20" s="2" t="s">
        <v>10</v>
      </c>
      <c r="D20" s="48">
        <f>+'[3]CONSOL-BS'!$U$29/1000</f>
        <v>1057.0153599999994</v>
      </c>
      <c r="E20" s="5"/>
      <c r="F20" s="8">
        <v>1321</v>
      </c>
      <c r="H20" s="5"/>
    </row>
    <row r="21" spans="2:8" ht="12.75">
      <c r="B21" s="13" t="s">
        <v>11</v>
      </c>
      <c r="D21" s="48">
        <f>+'[3]CONSOL-BS'!$U$35/1000</f>
        <v>446.07481</v>
      </c>
      <c r="E21" s="5"/>
      <c r="F21" s="8">
        <v>4291</v>
      </c>
      <c r="H21" s="5"/>
    </row>
    <row r="22" spans="2:8" ht="12.75">
      <c r="B22" s="2" t="s">
        <v>12</v>
      </c>
      <c r="D22" s="48">
        <f>+'[3]CONSOL-BS'!$U$33/1000</f>
        <v>1512.8617199999999</v>
      </c>
      <c r="E22" s="5"/>
      <c r="F22" s="8">
        <v>2903</v>
      </c>
      <c r="H22" s="5"/>
    </row>
    <row r="23" spans="2:8" ht="12.75">
      <c r="B23" s="2" t="s">
        <v>13</v>
      </c>
      <c r="D23" s="48">
        <f>+'[3]CONSOL-BS'!$U$45/1000</f>
        <v>10609.133619999999</v>
      </c>
      <c r="E23" s="5"/>
      <c r="F23" s="8">
        <v>8009</v>
      </c>
      <c r="H23" s="5"/>
    </row>
    <row r="24" spans="2:8" ht="12.75">
      <c r="B24" s="2" t="s">
        <v>14</v>
      </c>
      <c r="D24" s="49">
        <f>+'[3]CONSOL-BS'!$U$46/1000+1</f>
        <v>17988.07665</v>
      </c>
      <c r="E24" s="5"/>
      <c r="F24" s="9">
        <v>11594</v>
      </c>
      <c r="H24" s="5"/>
    </row>
    <row r="25" spans="4:8" ht="12.75">
      <c r="D25" s="49">
        <f>SUM(D18:D24)</f>
        <v>117948.20636000001</v>
      </c>
      <c r="E25" s="5"/>
      <c r="F25" s="9">
        <f>SUM(F18:F24)</f>
        <v>118449</v>
      </c>
      <c r="H25" s="5"/>
    </row>
    <row r="26" ht="12.75" customHeight="1">
      <c r="H26" s="5"/>
    </row>
    <row r="27" spans="2:8" ht="12.75">
      <c r="B27" s="2" t="s">
        <v>15</v>
      </c>
      <c r="E27" s="5"/>
      <c r="F27" s="6"/>
      <c r="H27" s="5"/>
    </row>
    <row r="28" spans="2:8" ht="12.75">
      <c r="B28" s="2" t="s">
        <v>16</v>
      </c>
      <c r="D28" s="47">
        <f>+'[3]CONSOL-BS'!$U$51/1000</f>
        <v>24935.66172</v>
      </c>
      <c r="E28" s="5"/>
      <c r="F28" s="7">
        <v>22633</v>
      </c>
      <c r="H28" s="5"/>
    </row>
    <row r="29" spans="2:8" ht="12.75">
      <c r="B29" s="2" t="s">
        <v>17</v>
      </c>
      <c r="D29" s="48">
        <f>+'[3]CONSOL-BS'!$U$52/1000+'[3]CONSOL-BS'!$U$63/1000</f>
        <v>4995.571190000001</v>
      </c>
      <c r="E29" s="5"/>
      <c r="F29" s="8">
        <v>5006</v>
      </c>
      <c r="H29" s="5"/>
    </row>
    <row r="30" spans="2:8" ht="12.75">
      <c r="B30" s="13" t="s">
        <v>18</v>
      </c>
      <c r="D30" s="48">
        <f>+'[3]CONSOL-BS'!$U$54/1000</f>
        <v>438.12167999999997</v>
      </c>
      <c r="E30" s="5"/>
      <c r="F30" s="8">
        <v>786</v>
      </c>
      <c r="H30" s="5"/>
    </row>
    <row r="31" spans="2:8" ht="12.75">
      <c r="B31" s="2" t="s">
        <v>19</v>
      </c>
      <c r="D31" s="48">
        <f>+'[3]CONSOL-BS'!$U$65/1000</f>
        <v>12393.503359999999</v>
      </c>
      <c r="E31" s="5"/>
      <c r="F31" s="76">
        <v>17775</v>
      </c>
      <c r="H31" s="5"/>
    </row>
    <row r="32" spans="2:8" ht="12.75">
      <c r="B32" s="2" t="s">
        <v>20</v>
      </c>
      <c r="D32" s="48">
        <v>0</v>
      </c>
      <c r="E32" s="5"/>
      <c r="F32" s="76">
        <v>3900</v>
      </c>
      <c r="H32" s="5"/>
    </row>
    <row r="33" spans="2:8" ht="12.75">
      <c r="B33" s="13" t="s">
        <v>106</v>
      </c>
      <c r="D33" s="49">
        <f>+'[3]CONSOL-BS'!$U$66/1000</f>
        <v>1897.9392400000002</v>
      </c>
      <c r="E33" s="5"/>
      <c r="F33" s="35">
        <v>0</v>
      </c>
      <c r="H33" s="5"/>
    </row>
    <row r="34" spans="4:8" ht="12.75">
      <c r="D34" s="49">
        <f>SUM(D28:D33)+1</f>
        <v>44661.79719</v>
      </c>
      <c r="E34" s="5"/>
      <c r="F34" s="9">
        <f>SUM(F28:F33)</f>
        <v>50100</v>
      </c>
      <c r="H34" s="5"/>
    </row>
    <row r="35" ht="3.75" customHeight="1">
      <c r="H35" s="5"/>
    </row>
    <row r="36" spans="2:8" ht="15" customHeight="1">
      <c r="B36" s="2" t="s">
        <v>21</v>
      </c>
      <c r="D36" s="50">
        <f>+D25-D34</f>
        <v>73286.40917000001</v>
      </c>
      <c r="E36" s="5"/>
      <c r="F36" s="6">
        <f>+F25-F34</f>
        <v>68349</v>
      </c>
      <c r="H36" s="5"/>
    </row>
    <row r="37" spans="4:8" ht="15" customHeight="1" thickBot="1">
      <c r="D37" s="88">
        <f>+D36+D13+D14+D15</f>
        <v>137471.10710000002</v>
      </c>
      <c r="E37" s="5"/>
      <c r="F37" s="10">
        <f>+F36+F13+F14+F15</f>
        <v>130877.62971</v>
      </c>
      <c r="H37" s="5"/>
    </row>
    <row r="38" ht="13.5" thickTop="1">
      <c r="H38" s="5"/>
    </row>
    <row r="39" ht="0.75" customHeight="1">
      <c r="H39" s="5"/>
    </row>
    <row r="40" spans="2:8" ht="12.75">
      <c r="B40" s="1" t="s">
        <v>22</v>
      </c>
      <c r="H40" s="5"/>
    </row>
    <row r="41" spans="2:8" ht="12.75">
      <c r="B41" s="2" t="s">
        <v>23</v>
      </c>
      <c r="D41" s="46">
        <f>+'[3]CONSOL-BS'!$U$75/1000</f>
        <v>78000</v>
      </c>
      <c r="E41" s="5"/>
      <c r="F41" s="3">
        <f>+'[1]balance sheet'!$D$44</f>
        <v>77999.9996</v>
      </c>
      <c r="H41" s="5"/>
    </row>
    <row r="42" spans="5:8" ht="7.5" customHeight="1">
      <c r="E42" s="5"/>
      <c r="H42" s="5"/>
    </row>
    <row r="43" spans="2:8" ht="12.75">
      <c r="B43" s="2" t="s">
        <v>24</v>
      </c>
      <c r="D43" s="47"/>
      <c r="E43" s="5"/>
      <c r="F43" s="7"/>
      <c r="H43" s="5"/>
    </row>
    <row r="44" spans="2:8" ht="12.75">
      <c r="B44" s="13" t="s">
        <v>25</v>
      </c>
      <c r="D44" s="48">
        <f>+'[3]CONSOL-BS'!$U$91/1000</f>
        <v>46391.300583266966</v>
      </c>
      <c r="E44" s="5"/>
      <c r="F44" s="8">
        <v>37866</v>
      </c>
      <c r="H44" s="5"/>
    </row>
    <row r="45" spans="2:8" ht="12.75">
      <c r="B45" s="2" t="s">
        <v>26</v>
      </c>
      <c r="D45" s="48">
        <f>+'[3]CONSOL-BS'!$U$81/1000</f>
        <v>4689.24256</v>
      </c>
      <c r="E45" s="5"/>
      <c r="F45" s="8">
        <v>4689</v>
      </c>
      <c r="H45" s="5"/>
    </row>
    <row r="46" spans="2:8" ht="12.75">
      <c r="B46" s="13" t="s">
        <v>27</v>
      </c>
      <c r="D46" s="49">
        <f>+'[3]CONSOL-BS'!$U$88/1000</f>
        <v>801.5180141526603</v>
      </c>
      <c r="E46" s="5"/>
      <c r="F46" s="9">
        <v>307</v>
      </c>
      <c r="H46" s="5"/>
    </row>
    <row r="47" spans="4:8" ht="12.75">
      <c r="D47" s="51">
        <f>SUM(D44:D46)</f>
        <v>51882.06115741962</v>
      </c>
      <c r="E47" s="5"/>
      <c r="F47" s="34">
        <f>SUM(F44:F46)</f>
        <v>42862</v>
      </c>
      <c r="H47" s="5"/>
    </row>
    <row r="48" spans="2:8" ht="15" customHeight="1">
      <c r="B48" s="13" t="s">
        <v>28</v>
      </c>
      <c r="D48" s="52">
        <f>+D47+D41</f>
        <v>129882.06115741962</v>
      </c>
      <c r="E48" s="5"/>
      <c r="F48" s="5">
        <f>+F47+F41</f>
        <v>120861.9996</v>
      </c>
      <c r="H48" s="5"/>
    </row>
    <row r="49" spans="2:8" ht="15" customHeight="1">
      <c r="B49" s="15" t="s">
        <v>29</v>
      </c>
      <c r="D49" s="46">
        <f>+'[3]CONSOL-BS'!$U$95/1000</f>
        <v>4691.04535258034</v>
      </c>
      <c r="E49" s="5"/>
      <c r="F49" s="5">
        <v>6738</v>
      </c>
      <c r="H49" s="5"/>
    </row>
    <row r="50" spans="2:8" ht="12.75">
      <c r="B50" s="2" t="s">
        <v>30</v>
      </c>
      <c r="H50" s="5"/>
    </row>
    <row r="51" spans="2:8" ht="12.75">
      <c r="B51" s="2" t="s">
        <v>31</v>
      </c>
      <c r="D51" s="46">
        <v>0</v>
      </c>
      <c r="F51" s="18">
        <v>380</v>
      </c>
      <c r="H51" s="5"/>
    </row>
    <row r="52" spans="2:8" ht="12.75">
      <c r="B52" s="2" t="s">
        <v>32</v>
      </c>
      <c r="D52" s="46">
        <f>+'[3]CONSOL-BS'!$U$101/1000</f>
        <v>2898</v>
      </c>
      <c r="F52" s="3">
        <v>2898</v>
      </c>
      <c r="H52" s="5"/>
    </row>
    <row r="53" spans="4:8" ht="13.5" thickBot="1">
      <c r="D53" s="88">
        <f>SUM(D48:D52)</f>
        <v>137471.10650999995</v>
      </c>
      <c r="E53" s="5"/>
      <c r="F53" s="10">
        <f>SUM(F48:F52)</f>
        <v>130877.9996</v>
      </c>
      <c r="H53" s="5"/>
    </row>
    <row r="54" ht="8.25" customHeight="1" thickTop="1">
      <c r="H54" s="5"/>
    </row>
    <row r="55" spans="2:8" ht="12.75">
      <c r="B55" s="2" t="s">
        <v>33</v>
      </c>
      <c r="D55" s="53">
        <f>+D48/D41</f>
        <v>1.6651546302233284</v>
      </c>
      <c r="E55" s="11"/>
      <c r="F55" s="11">
        <f>+F48/F41</f>
        <v>1.549512823330835</v>
      </c>
      <c r="H55" s="5"/>
    </row>
    <row r="56" ht="12.75">
      <c r="H56" s="5"/>
    </row>
    <row r="57" spans="2:8" ht="12.75">
      <c r="B57" s="82" t="s">
        <v>117</v>
      </c>
      <c r="H57" s="5"/>
    </row>
    <row r="58" spans="2:8" ht="12.75">
      <c r="B58" s="63" t="s">
        <v>34</v>
      </c>
      <c r="H58" s="5"/>
    </row>
    <row r="59" ht="12.75">
      <c r="D59" s="53"/>
    </row>
    <row r="62" ht="12.75">
      <c r="D62" s="44"/>
    </row>
  </sheetData>
  <printOptions/>
  <pageMargins left="1.3" right="0.5" top="0.88" bottom="0.5" header="0.25" footer="0.25"/>
  <pageSetup horizontalDpi="180" verticalDpi="180" orientation="portrait" paperSize="9" scale="9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1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2" customWidth="1"/>
    <col min="2" max="2" width="36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8.75">
      <c r="A1" s="80"/>
      <c r="B1" s="77" t="s">
        <v>118</v>
      </c>
      <c r="C1" s="80"/>
      <c r="D1" s="80"/>
      <c r="E1" s="80"/>
      <c r="F1" s="80"/>
      <c r="G1" s="80"/>
      <c r="H1" s="80"/>
      <c r="I1" s="80"/>
      <c r="J1" s="80"/>
    </row>
    <row r="2" spans="1:10" ht="12.75">
      <c r="A2" s="78"/>
      <c r="B2" s="81"/>
      <c r="C2" s="81"/>
      <c r="D2" s="81"/>
      <c r="E2" s="81"/>
      <c r="F2" s="81"/>
      <c r="G2" s="81"/>
      <c r="H2" s="81"/>
      <c r="I2" s="81"/>
      <c r="J2" s="81"/>
    </row>
    <row r="4" ht="14.25">
      <c r="A4" s="36" t="str">
        <f>+'balance sheet'!A6</f>
        <v>Third quarter interim report for the financial period ended 31 December 2004</v>
      </c>
    </row>
    <row r="5" ht="12.75">
      <c r="A5" s="37" t="s">
        <v>0</v>
      </c>
    </row>
    <row r="6" spans="4:8" ht="12.75">
      <c r="D6" s="29"/>
      <c r="H6" s="20"/>
    </row>
    <row r="7" spans="1:8" ht="12.75">
      <c r="A7" s="19" t="s">
        <v>35</v>
      </c>
      <c r="D7" s="29"/>
      <c r="H7" s="20"/>
    </row>
    <row r="8" spans="4:8" ht="12.75">
      <c r="D8" s="29"/>
      <c r="F8" s="2"/>
      <c r="H8" s="20"/>
    </row>
    <row r="9" spans="4:10" ht="12.75">
      <c r="D9" s="84" t="s">
        <v>36</v>
      </c>
      <c r="E9" s="83"/>
      <c r="F9" s="83"/>
      <c r="G9" s="30"/>
      <c r="H9" s="79" t="s">
        <v>37</v>
      </c>
      <c r="I9" s="79"/>
      <c r="J9" s="79"/>
    </row>
    <row r="10" spans="4:10" s="54" customFormat="1" ht="12.75">
      <c r="D10" s="55" t="s">
        <v>38</v>
      </c>
      <c r="E10" s="56"/>
      <c r="F10" s="55" t="s">
        <v>39</v>
      </c>
      <c r="G10" s="56"/>
      <c r="H10" s="56" t="s">
        <v>38</v>
      </c>
      <c r="I10" s="56"/>
      <c r="J10" s="55" t="s">
        <v>39</v>
      </c>
    </row>
    <row r="11" spans="4:10" s="54" customFormat="1" ht="12.75">
      <c r="D11" s="55" t="s">
        <v>40</v>
      </c>
      <c r="E11" s="56"/>
      <c r="F11" s="55" t="s">
        <v>41</v>
      </c>
      <c r="G11" s="56"/>
      <c r="H11" s="56" t="s">
        <v>40</v>
      </c>
      <c r="I11" s="56"/>
      <c r="J11" s="55" t="s">
        <v>42</v>
      </c>
    </row>
    <row r="12" spans="4:10" s="54" customFormat="1" ht="12.75">
      <c r="D12" s="55" t="s">
        <v>43</v>
      </c>
      <c r="E12" s="56"/>
      <c r="F12" s="55" t="s">
        <v>43</v>
      </c>
      <c r="G12" s="56"/>
      <c r="H12" s="56" t="s">
        <v>44</v>
      </c>
      <c r="I12" s="56"/>
      <c r="J12" s="55" t="s">
        <v>45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4" customFormat="1" ht="12.75">
      <c r="D14" s="85" t="s">
        <v>107</v>
      </c>
      <c r="E14" s="56"/>
      <c r="F14" s="85" t="s">
        <v>108</v>
      </c>
      <c r="G14" s="56"/>
      <c r="H14" s="86" t="s">
        <v>107</v>
      </c>
      <c r="I14" s="56"/>
      <c r="J14" s="85" t="s">
        <v>108</v>
      </c>
    </row>
    <row r="15" spans="4:10" s="54" customFormat="1" ht="12.75">
      <c r="D15" s="55" t="s">
        <v>3</v>
      </c>
      <c r="E15" s="56"/>
      <c r="F15" s="55" t="s">
        <v>3</v>
      </c>
      <c r="G15" s="56"/>
      <c r="H15" s="55" t="s">
        <v>3</v>
      </c>
      <c r="I15" s="56"/>
      <c r="J15" s="55" t="s">
        <v>3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46</v>
      </c>
      <c r="D17" s="38">
        <f>+H17-'[4]income stat'!$H$17</f>
        <v>46480.74876000002</v>
      </c>
      <c r="E17" s="32"/>
      <c r="F17" s="24">
        <v>55680</v>
      </c>
      <c r="G17" s="32"/>
      <c r="H17" s="38">
        <f>+'[3]CONSOL-IS'!$U$9/1000</f>
        <v>180269.67065000001</v>
      </c>
      <c r="I17" s="32"/>
      <c r="J17" s="24">
        <v>175141</v>
      </c>
    </row>
    <row r="18" spans="4:10" ht="12.75">
      <c r="D18" s="39"/>
      <c r="E18" s="28"/>
      <c r="F18" s="25"/>
      <c r="G18" s="28"/>
      <c r="H18" s="39"/>
      <c r="I18" s="28"/>
      <c r="J18" s="25"/>
    </row>
    <row r="19" spans="2:10" ht="12.75">
      <c r="B19" s="2" t="s">
        <v>47</v>
      </c>
      <c r="D19" s="40">
        <f>+H19-'[4]income stat'!$H$19</f>
        <v>-42381.72464249999</v>
      </c>
      <c r="E19" s="28"/>
      <c r="F19" s="33">
        <v>-50870</v>
      </c>
      <c r="G19" s="28"/>
      <c r="H19" s="40">
        <v>-165089</v>
      </c>
      <c r="I19" s="28"/>
      <c r="J19" s="33">
        <v>-162225</v>
      </c>
    </row>
    <row r="20" spans="4:10" ht="12.75">
      <c r="D20" s="40"/>
      <c r="E20" s="28"/>
      <c r="F20" s="33"/>
      <c r="G20" s="28"/>
      <c r="H20" s="38"/>
      <c r="I20" s="28"/>
      <c r="J20" s="33"/>
    </row>
    <row r="21" spans="1:10" ht="12.75">
      <c r="A21" s="4"/>
      <c r="B21" s="2" t="s">
        <v>48</v>
      </c>
      <c r="D21" s="41">
        <f>+H21-'[4]income stat'!$H$21</f>
        <v>488.13646000000006</v>
      </c>
      <c r="E21" s="28"/>
      <c r="F21" s="26">
        <v>352</v>
      </c>
      <c r="G21" s="28"/>
      <c r="H21" s="43">
        <f>+'[3]CONSOL-IS'!$U$44/1000-1</f>
        <v>1366.9758900000002</v>
      </c>
      <c r="I21" s="28"/>
      <c r="J21" s="26">
        <v>784</v>
      </c>
    </row>
    <row r="22" spans="2:10" ht="12.75">
      <c r="B22" s="2" t="s">
        <v>49</v>
      </c>
      <c r="D22" s="39"/>
      <c r="F22" s="25"/>
      <c r="H22" s="44"/>
      <c r="J22" s="25"/>
    </row>
    <row r="23" spans="2:10" ht="12.75">
      <c r="B23" s="13" t="s">
        <v>50</v>
      </c>
      <c r="D23" s="39">
        <v>4587</v>
      </c>
      <c r="F23" s="25">
        <f>+F31-F25-F27-F29</f>
        <v>5162</v>
      </c>
      <c r="H23" s="87">
        <f>+H17+H19+H21</f>
        <v>16547.646540000016</v>
      </c>
      <c r="J23" s="25">
        <f>+J31-J25-J27-J29</f>
        <v>13700</v>
      </c>
    </row>
    <row r="24" spans="4:10" ht="12.75">
      <c r="D24" s="39"/>
      <c r="F24" s="25"/>
      <c r="H24" s="44"/>
      <c r="J24" s="25"/>
    </row>
    <row r="25" spans="2:59" ht="12.75">
      <c r="B25" s="13" t="s">
        <v>51</v>
      </c>
      <c r="D25" s="39">
        <f>+H25-'[4]income stat'!$H$25-1</f>
        <v>-178.86710999999997</v>
      </c>
      <c r="E25" s="28"/>
      <c r="F25" s="25">
        <v>-321</v>
      </c>
      <c r="G25" s="28"/>
      <c r="H25" s="38">
        <f>-'[3]CONSOL-IS'!$U$26/1000+1</f>
        <v>-654.26778</v>
      </c>
      <c r="I25" s="28"/>
      <c r="J25" s="25">
        <v>-810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4:59" ht="12.75">
      <c r="D26" s="39"/>
      <c r="E26" s="28"/>
      <c r="F26" s="25"/>
      <c r="G26" s="28"/>
      <c r="H26" s="39"/>
      <c r="I26" s="28"/>
      <c r="J26" s="2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12.75">
      <c r="A27" s="4"/>
      <c r="B27" s="13" t="s">
        <v>52</v>
      </c>
      <c r="D27" s="39">
        <v>0</v>
      </c>
      <c r="E27" s="28"/>
      <c r="F27" s="25">
        <v>186</v>
      </c>
      <c r="G27" s="28"/>
      <c r="H27" s="38">
        <f>+D27</f>
        <v>0</v>
      </c>
      <c r="I27" s="28"/>
      <c r="J27" s="25">
        <v>677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4:59" ht="12.75">
      <c r="D28" s="39"/>
      <c r="E28" s="28"/>
      <c r="F28" s="25"/>
      <c r="G28" s="28"/>
      <c r="H28" s="39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2:59" ht="12.75">
      <c r="B29" s="13" t="s">
        <v>53</v>
      </c>
      <c r="D29" s="42">
        <f>+H29-'[4]income stat'!$H$29</f>
        <v>2081.4390049999997</v>
      </c>
      <c r="E29" s="28"/>
      <c r="F29" s="26">
        <v>788</v>
      </c>
      <c r="G29" s="28"/>
      <c r="H29" s="43">
        <f>+'[3]CONSOL-IS'!$U$48/1000</f>
        <v>5483.19075</v>
      </c>
      <c r="I29" s="28"/>
      <c r="J29" s="26">
        <v>2009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9"/>
      <c r="E30" s="28"/>
      <c r="F30" s="25"/>
      <c r="G30" s="28"/>
      <c r="H30" s="39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59" ht="12.75">
      <c r="B31" s="13" t="s">
        <v>54</v>
      </c>
      <c r="D31" s="39">
        <f>+H31-'[4]income stat'!$H$31-1</f>
        <v>6488.732472500029</v>
      </c>
      <c r="E31" s="28"/>
      <c r="F31" s="25">
        <v>5815</v>
      </c>
      <c r="G31" s="28"/>
      <c r="H31" s="39">
        <f>+H23+H25+H29</f>
        <v>21376.569510000016</v>
      </c>
      <c r="I31" s="28"/>
      <c r="J31" s="25">
        <v>15576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4:59" ht="12.75">
      <c r="D32" s="39"/>
      <c r="E32" s="28"/>
      <c r="F32" s="25"/>
      <c r="G32" s="28"/>
      <c r="H32" s="38"/>
      <c r="I32" s="28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2:10" ht="12.75">
      <c r="B33" s="2" t="s">
        <v>55</v>
      </c>
      <c r="D33" s="41">
        <f>+H33-'[4]income stat'!$H$33</f>
        <v>-1767.4766813999995</v>
      </c>
      <c r="F33" s="26">
        <v>-1452</v>
      </c>
      <c r="H33" s="41">
        <f>+'[3]CONSOL-IS'!$U$59/1000</f>
        <v>-5869.78997</v>
      </c>
      <c r="J33" s="26">
        <v>-4256</v>
      </c>
    </row>
    <row r="34" spans="4:10" ht="12.75">
      <c r="D34" s="39"/>
      <c r="E34" s="28"/>
      <c r="F34" s="25"/>
      <c r="G34" s="28"/>
      <c r="H34" s="38"/>
      <c r="I34" s="28"/>
      <c r="J34" s="25"/>
    </row>
    <row r="35" spans="2:10" ht="12.75">
      <c r="B35" s="13" t="s">
        <v>56</v>
      </c>
      <c r="D35" s="39">
        <v>4722</v>
      </c>
      <c r="E35" s="28"/>
      <c r="F35" s="25">
        <f>+F31+F33</f>
        <v>4363</v>
      </c>
      <c r="G35" s="28"/>
      <c r="H35" s="39">
        <f>+H31+H33</f>
        <v>15506.779540000016</v>
      </c>
      <c r="I35" s="28"/>
      <c r="J35" s="25">
        <f>+J31+J33</f>
        <v>11320</v>
      </c>
    </row>
    <row r="36" spans="4:10" ht="12.75">
      <c r="D36" s="39"/>
      <c r="E36" s="28"/>
      <c r="F36" s="25"/>
      <c r="G36" s="28"/>
      <c r="H36" s="38"/>
      <c r="I36" s="28"/>
      <c r="J36" s="25"/>
    </row>
    <row r="37" spans="2:10" ht="12.75">
      <c r="B37" s="13" t="s">
        <v>29</v>
      </c>
      <c r="D37" s="41">
        <f>+H37-'[4]income stat'!$H$37</f>
        <v>-501.9065644659995</v>
      </c>
      <c r="E37" s="28"/>
      <c r="F37" s="26">
        <v>-322</v>
      </c>
      <c r="G37" s="28"/>
      <c r="H37" s="41">
        <f>+'[3]CONSOL-IS'!$U$63/1000</f>
        <v>-741.6943292329994</v>
      </c>
      <c r="I37" s="28"/>
      <c r="J37" s="26">
        <v>-118</v>
      </c>
    </row>
    <row r="38" spans="4:10" ht="12.75">
      <c r="D38" s="39"/>
      <c r="E38" s="28"/>
      <c r="F38" s="25"/>
      <c r="G38" s="28"/>
      <c r="H38" s="39"/>
      <c r="I38" s="28"/>
      <c r="J38" s="25"/>
    </row>
    <row r="39" spans="1:10" ht="13.5" thickBot="1">
      <c r="A39" s="13"/>
      <c r="B39" s="13" t="s">
        <v>57</v>
      </c>
      <c r="D39" s="66">
        <f>+D35+D37</f>
        <v>4220.0934355340005</v>
      </c>
      <c r="E39" s="28"/>
      <c r="F39" s="67">
        <f>+F35+F37</f>
        <v>4041</v>
      </c>
      <c r="G39" s="28"/>
      <c r="H39" s="68">
        <f>+H35+H37</f>
        <v>14765.085210767016</v>
      </c>
      <c r="I39" s="28"/>
      <c r="J39" s="67">
        <f>+J35+J37</f>
        <v>11202</v>
      </c>
    </row>
    <row r="40" spans="4:10" ht="12.75">
      <c r="D40" s="39"/>
      <c r="E40" s="28"/>
      <c r="F40" s="25"/>
      <c r="G40" s="28"/>
      <c r="H40" s="39"/>
      <c r="I40" s="28"/>
      <c r="J40" s="25"/>
    </row>
    <row r="41" spans="2:10" ht="12.75">
      <c r="B41" s="2" t="s">
        <v>58</v>
      </c>
      <c r="D41" s="39"/>
      <c r="E41" s="28"/>
      <c r="F41" s="25"/>
      <c r="G41" s="28"/>
      <c r="H41" s="39"/>
      <c r="I41" s="28"/>
      <c r="J41" s="25" t="s">
        <v>59</v>
      </c>
    </row>
    <row r="42" spans="2:10" ht="13.5" thickBot="1">
      <c r="B42" s="15" t="s">
        <v>60</v>
      </c>
      <c r="D42" s="45">
        <f>+D39/78000*100</f>
        <v>5.410376199402565</v>
      </c>
      <c r="E42" s="28"/>
      <c r="F42" s="27">
        <f>+F39/78000*100</f>
        <v>5.18076923076923</v>
      </c>
      <c r="G42" s="28"/>
      <c r="H42" s="45">
        <f>+H39/78000*100</f>
        <v>18.92959642406028</v>
      </c>
      <c r="I42" s="28"/>
      <c r="J42" s="27">
        <f>+J39/78000*100</f>
        <v>14.361538461538462</v>
      </c>
    </row>
    <row r="43" spans="2:10" ht="13.5" thickBot="1">
      <c r="B43" s="15" t="s">
        <v>61</v>
      </c>
      <c r="D43" s="65">
        <v>5.26</v>
      </c>
      <c r="E43" s="28"/>
      <c r="F43" s="64" t="s">
        <v>62</v>
      </c>
      <c r="G43" s="28"/>
      <c r="H43" s="65">
        <v>18.42</v>
      </c>
      <c r="I43" s="28"/>
      <c r="J43" s="64" t="s">
        <v>62</v>
      </c>
    </row>
    <row r="44" spans="4:10" ht="12.75">
      <c r="D44" s="25"/>
      <c r="E44" s="28"/>
      <c r="F44" s="25"/>
      <c r="G44" s="28"/>
      <c r="H44" s="25"/>
      <c r="I44" s="28"/>
      <c r="J44" s="25"/>
    </row>
    <row r="45" spans="2:10" ht="12.75">
      <c r="B45" s="82" t="s">
        <v>117</v>
      </c>
      <c r="D45" s="25"/>
      <c r="E45" s="28"/>
      <c r="F45" s="25"/>
      <c r="G45" s="28"/>
      <c r="H45" s="25"/>
      <c r="I45" s="28"/>
      <c r="J45" s="25"/>
    </row>
    <row r="46" spans="2:10" ht="12.75">
      <c r="B46" s="63" t="s">
        <v>34</v>
      </c>
      <c r="D46" s="25"/>
      <c r="E46" s="28"/>
      <c r="F46" s="25"/>
      <c r="G46" s="28"/>
      <c r="H46" s="25"/>
      <c r="I46" s="28"/>
      <c r="J46" s="25"/>
    </row>
    <row r="47" spans="4:10" ht="12.75">
      <c r="D47" s="25"/>
      <c r="E47" s="28"/>
      <c r="F47" s="25"/>
      <c r="G47" s="28"/>
      <c r="H47" s="25"/>
      <c r="I47" s="28"/>
      <c r="J47" s="25"/>
    </row>
    <row r="48" spans="4:10" ht="12.75">
      <c r="D48" s="25"/>
      <c r="E48" s="28"/>
      <c r="F48" s="25"/>
      <c r="G48" s="28"/>
      <c r="H48" s="28"/>
      <c r="I48" s="28"/>
      <c r="J48" s="25"/>
    </row>
    <row r="49" spans="4:10" ht="12.75">
      <c r="D49" s="25"/>
      <c r="E49" s="28"/>
      <c r="F49" s="25"/>
      <c r="G49" s="28"/>
      <c r="H49" s="25"/>
      <c r="I49" s="28"/>
      <c r="J49" s="25"/>
    </row>
    <row r="50" spans="4:10" ht="12.75">
      <c r="D50" s="25"/>
      <c r="E50" s="28"/>
      <c r="F50" s="25"/>
      <c r="G50" s="28"/>
      <c r="H50" s="25"/>
      <c r="I50" s="28"/>
      <c r="J50" s="25"/>
    </row>
    <row r="51" spans="4:10" ht="12.75">
      <c r="D51" s="25"/>
      <c r="E51" s="28"/>
      <c r="F51" s="25"/>
      <c r="G51" s="28"/>
      <c r="H51" s="25"/>
      <c r="I51" s="28"/>
      <c r="J51" s="25"/>
    </row>
  </sheetData>
  <printOptions/>
  <pageMargins left="0.81" right="0.41" top="1.5" bottom="0.5" header="0.25" footer="0.25"/>
  <pageSetup fitToHeight="1" fitToWidth="1" horizontalDpi="180" verticalDpi="180" orientation="portrait" paperSize="9" scale="97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B2" sqref="B2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8.421875" style="2" customWidth="1"/>
    <col min="5" max="5" width="0.85546875" style="2" customWidth="1"/>
    <col min="6" max="6" width="8.8515625" style="2" customWidth="1"/>
    <col min="7" max="7" width="0.71875" style="2" customWidth="1"/>
    <col min="8" max="8" width="11.7109375" style="2" customWidth="1"/>
    <col min="9" max="9" width="0.85546875" style="2" customWidth="1"/>
    <col min="10" max="10" width="9.00390625" style="2" customWidth="1"/>
    <col min="11" max="11" width="0.85546875" style="2" customWidth="1"/>
    <col min="12" max="12" width="8.7109375" style="2" hidden="1" customWidth="1"/>
    <col min="13" max="13" width="0.85546875" style="2" hidden="1" customWidth="1"/>
    <col min="14" max="14" width="8.7109375" style="2" customWidth="1"/>
    <col min="15" max="16384" width="9.140625" style="2" customWidth="1"/>
  </cols>
  <sheetData>
    <row r="1" spans="1:14" ht="18.75">
      <c r="A1" s="77"/>
      <c r="B1" s="77" t="s">
        <v>118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ht="12.75">
      <c r="A3" s="12"/>
    </row>
    <row r="4" ht="14.25">
      <c r="A4" s="36" t="str">
        <f>+'balance sheet'!A6</f>
        <v>Third quarter interim report for the financial period ended 31 December 2004</v>
      </c>
    </row>
    <row r="5" ht="12.75">
      <c r="A5" s="37" t="s">
        <v>0</v>
      </c>
    </row>
    <row r="7" ht="12.75">
      <c r="A7" s="1" t="s">
        <v>63</v>
      </c>
    </row>
    <row r="9" spans="4:13" s="54" customFormat="1" ht="12.75">
      <c r="D9" s="72" t="s">
        <v>64</v>
      </c>
      <c r="E9" s="59"/>
      <c r="F9" s="59" t="s">
        <v>64</v>
      </c>
      <c r="G9" s="59"/>
      <c r="H9" s="72" t="s">
        <v>65</v>
      </c>
      <c r="I9" s="59"/>
      <c r="J9" s="59" t="s">
        <v>66</v>
      </c>
      <c r="K9" s="59"/>
      <c r="L9" s="59" t="s">
        <v>67</v>
      </c>
      <c r="M9" s="59"/>
    </row>
    <row r="10" spans="4:14" s="54" customFormat="1" ht="12.75">
      <c r="D10" s="59" t="s">
        <v>68</v>
      </c>
      <c r="E10" s="59"/>
      <c r="F10" s="59" t="s">
        <v>69</v>
      </c>
      <c r="G10" s="59"/>
      <c r="H10" s="72" t="s">
        <v>70</v>
      </c>
      <c r="I10" s="59"/>
      <c r="J10" s="59" t="s">
        <v>71</v>
      </c>
      <c r="K10" s="59"/>
      <c r="L10" s="59" t="s">
        <v>72</v>
      </c>
      <c r="M10" s="59"/>
      <c r="N10" s="59" t="s">
        <v>73</v>
      </c>
    </row>
    <row r="11" spans="4:14" s="54" customFormat="1" ht="12.75">
      <c r="D11" s="72" t="s">
        <v>3</v>
      </c>
      <c r="E11" s="59"/>
      <c r="F11" s="72" t="s">
        <v>3</v>
      </c>
      <c r="G11" s="72"/>
      <c r="H11" s="59" t="s">
        <v>3</v>
      </c>
      <c r="I11" s="59"/>
      <c r="J11" s="72" t="s">
        <v>3</v>
      </c>
      <c r="K11" s="59"/>
      <c r="L11" s="59" t="s">
        <v>3</v>
      </c>
      <c r="M11" s="59"/>
      <c r="N11" s="72" t="s">
        <v>3</v>
      </c>
    </row>
    <row r="13" spans="2:14" ht="12.75">
      <c r="B13" s="13" t="s">
        <v>74</v>
      </c>
      <c r="D13" s="46">
        <f>+'[2]equity'!$D$13</f>
        <v>78000</v>
      </c>
      <c r="E13" s="46">
        <f aca="true" t="shared" si="0" ref="E13:K13">E45</f>
        <v>0</v>
      </c>
      <c r="F13" s="46">
        <f>+'[2]equity'!$F$13</f>
        <v>4689.243</v>
      </c>
      <c r="G13" s="46">
        <f t="shared" si="0"/>
        <v>0</v>
      </c>
      <c r="H13" s="46">
        <f>+'[2]equity'!$H$13</f>
        <v>307</v>
      </c>
      <c r="I13" s="46">
        <f t="shared" si="0"/>
        <v>0</v>
      </c>
      <c r="J13" s="46">
        <f>+'[2]equity'!$J$13</f>
        <v>37866</v>
      </c>
      <c r="K13" s="46">
        <f t="shared" si="0"/>
        <v>0</v>
      </c>
      <c r="L13" s="46">
        <v>0</v>
      </c>
      <c r="M13" s="46"/>
      <c r="N13" s="46">
        <f>SUM(D13:M13)</f>
        <v>120862.243</v>
      </c>
    </row>
    <row r="14" spans="2:14" ht="12.75">
      <c r="B14" s="1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12.75">
      <c r="B15" s="15" t="s">
        <v>110</v>
      </c>
      <c r="D15" s="46">
        <v>0</v>
      </c>
      <c r="E15" s="46"/>
      <c r="F15" s="46">
        <v>0</v>
      </c>
      <c r="G15" s="46"/>
      <c r="H15" s="46">
        <v>0</v>
      </c>
      <c r="I15" s="46"/>
      <c r="J15" s="46">
        <v>-6240</v>
      </c>
      <c r="K15" s="46"/>
      <c r="L15" s="46"/>
      <c r="M15" s="46"/>
      <c r="N15" s="46">
        <f>SUM(D15:L15)</f>
        <v>-6240</v>
      </c>
    </row>
    <row r="16" spans="2:14" ht="12.75">
      <c r="B16" s="1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2.75">
      <c r="B17" s="15" t="s">
        <v>103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ht="12.75">
      <c r="B18" s="15" t="s">
        <v>104</v>
      </c>
      <c r="D18" s="46">
        <v>0</v>
      </c>
      <c r="E18" s="46"/>
      <c r="F18" s="46">
        <v>0</v>
      </c>
      <c r="G18" s="46"/>
      <c r="H18" s="46">
        <v>512</v>
      </c>
      <c r="I18" s="46"/>
      <c r="J18" s="46">
        <v>0</v>
      </c>
      <c r="K18" s="46"/>
      <c r="L18" s="46"/>
      <c r="M18" s="46"/>
      <c r="N18" s="46">
        <f>SUM(D18:M18)</f>
        <v>512</v>
      </c>
    </row>
    <row r="19" spans="2:14" ht="12.75">
      <c r="B19" s="1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2.75">
      <c r="B20" s="15" t="s">
        <v>75</v>
      </c>
      <c r="D20" s="46">
        <v>0</v>
      </c>
      <c r="E20" s="46"/>
      <c r="F20" s="53">
        <v>0</v>
      </c>
      <c r="G20" s="46"/>
      <c r="H20" s="46">
        <v>-17</v>
      </c>
      <c r="I20" s="46"/>
      <c r="J20" s="46">
        <v>0</v>
      </c>
      <c r="K20" s="46"/>
      <c r="L20" s="46">
        <v>0</v>
      </c>
      <c r="M20" s="46"/>
      <c r="N20" s="46">
        <f>SUM(D20:M20)</f>
        <v>-17</v>
      </c>
    </row>
    <row r="21" spans="4:14" ht="12.75"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2.75">
      <c r="B22" s="13" t="s">
        <v>76</v>
      </c>
      <c r="D22" s="46">
        <v>0</v>
      </c>
      <c r="E22" s="46"/>
      <c r="F22" s="46">
        <v>0</v>
      </c>
      <c r="G22" s="46"/>
      <c r="H22" s="46">
        <v>0</v>
      </c>
      <c r="I22" s="46"/>
      <c r="J22" s="44">
        <f>+'income stat'!H39</f>
        <v>14765.085210767016</v>
      </c>
      <c r="K22" s="46"/>
      <c r="L22" s="46">
        <v>0</v>
      </c>
      <c r="M22" s="46"/>
      <c r="N22" s="46">
        <f>SUM(D22:M22)</f>
        <v>14765.085210767016</v>
      </c>
    </row>
    <row r="23" spans="2:14" ht="12.75">
      <c r="B23" s="13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12.75" hidden="1">
      <c r="B24" s="15" t="s">
        <v>77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46"/>
    </row>
    <row r="25" spans="2:14" ht="12.75" hidden="1">
      <c r="B25" s="15" t="s">
        <v>78</v>
      </c>
      <c r="D25" s="46">
        <v>0</v>
      </c>
      <c r="E25" s="46"/>
      <c r="F25" s="46">
        <v>0</v>
      </c>
      <c r="G25" s="46"/>
      <c r="H25" s="46">
        <v>0</v>
      </c>
      <c r="I25" s="46"/>
      <c r="J25" s="46">
        <v>0</v>
      </c>
      <c r="K25" s="46"/>
      <c r="L25" s="46">
        <v>0</v>
      </c>
      <c r="M25" s="46"/>
      <c r="N25" s="46">
        <f>SUM(D25:M25)</f>
        <v>0</v>
      </c>
    </row>
    <row r="26" spans="2:14" ht="12.75" hidden="1">
      <c r="B26" s="13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ht="12.75" hidden="1">
      <c r="B27" s="2" t="s">
        <v>79</v>
      </c>
    </row>
    <row r="28" spans="2:14" ht="15.75" hidden="1">
      <c r="B28" s="2" t="s">
        <v>80</v>
      </c>
      <c r="D28" s="46">
        <v>0</v>
      </c>
      <c r="E28" s="1"/>
      <c r="F28" s="46">
        <v>0</v>
      </c>
      <c r="G28" s="1"/>
      <c r="H28" s="46">
        <v>0</v>
      </c>
      <c r="I28" s="1"/>
      <c r="J28" s="46">
        <v>0</v>
      </c>
      <c r="K28" s="1"/>
      <c r="L28" s="46">
        <v>0</v>
      </c>
      <c r="M28" s="1"/>
      <c r="N28" s="46">
        <f>SUM(D28:M28)</f>
        <v>0</v>
      </c>
    </row>
    <row r="29" spans="4:14" ht="12.75" hidden="1">
      <c r="D29" s="46"/>
      <c r="E29" s="1"/>
      <c r="F29" s="46"/>
      <c r="G29" s="1"/>
      <c r="H29" s="46"/>
      <c r="I29" s="1"/>
      <c r="J29" s="46"/>
      <c r="K29" s="1"/>
      <c r="L29" s="46"/>
      <c r="M29" s="1"/>
      <c r="N29" s="46"/>
    </row>
    <row r="30" spans="2:14" ht="12.75" hidden="1">
      <c r="B30" s="2" t="s">
        <v>81</v>
      </c>
      <c r="D30" s="46"/>
      <c r="E30" s="1"/>
      <c r="F30" s="46"/>
      <c r="G30" s="1"/>
      <c r="H30" s="46"/>
      <c r="I30" s="1"/>
      <c r="J30" s="46"/>
      <c r="K30" s="1"/>
      <c r="L30" s="46"/>
      <c r="M30" s="1"/>
      <c r="N30" s="46"/>
    </row>
    <row r="31" spans="2:14" ht="12.75" hidden="1">
      <c r="B31" s="2" t="s">
        <v>82</v>
      </c>
      <c r="D31" s="46">
        <v>0</v>
      </c>
      <c r="E31" s="1"/>
      <c r="F31" s="46">
        <v>0</v>
      </c>
      <c r="G31" s="1"/>
      <c r="H31" s="46">
        <v>0</v>
      </c>
      <c r="I31" s="1"/>
      <c r="J31" s="46">
        <v>0</v>
      </c>
      <c r="K31" s="1"/>
      <c r="L31" s="46">
        <v>0</v>
      </c>
      <c r="M31" s="1"/>
      <c r="N31" s="46">
        <f>SUM(D31:M31)</f>
        <v>0</v>
      </c>
    </row>
    <row r="32" spans="2:14" ht="13.5" thickBot="1">
      <c r="B32" s="13" t="s">
        <v>109</v>
      </c>
      <c r="D32" s="70">
        <f>SUM(D13:D31)</f>
        <v>78000</v>
      </c>
      <c r="E32" s="70">
        <f>SUM(E13:E31)</f>
        <v>0</v>
      </c>
      <c r="F32" s="70">
        <f>SUM(F13:F31)</f>
        <v>4689.243</v>
      </c>
      <c r="G32" s="70">
        <f>SUM(G13:G31)</f>
        <v>0</v>
      </c>
      <c r="H32" s="70">
        <v>802</v>
      </c>
      <c r="I32" s="70">
        <f aca="true" t="shared" si="1" ref="I32:N32">SUM(I13:I31)</f>
        <v>0</v>
      </c>
      <c r="J32" s="70">
        <f t="shared" si="1"/>
        <v>46391.085210767014</v>
      </c>
      <c r="K32" s="70">
        <f t="shared" si="1"/>
        <v>0</v>
      </c>
      <c r="L32" s="70">
        <f t="shared" si="1"/>
        <v>0</v>
      </c>
      <c r="M32" s="70">
        <f t="shared" si="1"/>
        <v>0</v>
      </c>
      <c r="N32" s="70">
        <f t="shared" si="1"/>
        <v>129882.32821076702</v>
      </c>
    </row>
    <row r="33" spans="4:14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2.75">
      <c r="B34" s="13" t="s">
        <v>83</v>
      </c>
      <c r="D34" s="3">
        <v>78000</v>
      </c>
      <c r="E34" s="3"/>
      <c r="F34" s="3">
        <v>4689</v>
      </c>
      <c r="G34" s="3"/>
      <c r="H34" s="3">
        <v>320</v>
      </c>
      <c r="I34" s="3"/>
      <c r="J34" s="3">
        <v>38340</v>
      </c>
      <c r="K34" s="3"/>
      <c r="L34" s="3">
        <v>0</v>
      </c>
      <c r="M34" s="3"/>
      <c r="N34" s="3">
        <f>SUM(D34:L34)</f>
        <v>121349</v>
      </c>
    </row>
    <row r="35" spans="4:14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2.75">
      <c r="B36" s="15" t="s">
        <v>110</v>
      </c>
      <c r="D36" s="3">
        <v>0</v>
      </c>
      <c r="E36" s="3"/>
      <c r="F36" s="3">
        <v>0</v>
      </c>
      <c r="G36" s="3"/>
      <c r="H36" s="3">
        <v>0</v>
      </c>
      <c r="I36" s="3"/>
      <c r="J36" s="3">
        <v>-7800</v>
      </c>
      <c r="K36" s="3"/>
      <c r="L36" s="3"/>
      <c r="M36" s="3"/>
      <c r="N36" s="3">
        <v>-7800</v>
      </c>
    </row>
    <row r="37" spans="4:14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2.75">
      <c r="B38" s="15" t="s">
        <v>103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2.75">
      <c r="B39" s="15" t="s">
        <v>104</v>
      </c>
      <c r="D39" s="3">
        <v>0</v>
      </c>
      <c r="E39" s="3"/>
      <c r="F39" s="3">
        <v>0</v>
      </c>
      <c r="G39" s="3"/>
      <c r="H39" s="3">
        <v>4</v>
      </c>
      <c r="I39" s="3"/>
      <c r="J39" s="3">
        <v>0</v>
      </c>
      <c r="K39" s="3"/>
      <c r="L39" s="3"/>
      <c r="M39" s="3"/>
      <c r="N39" s="3">
        <f>SUM(D39:L39)</f>
        <v>4</v>
      </c>
    </row>
    <row r="40" spans="4:14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15" t="s">
        <v>75</v>
      </c>
      <c r="D41" s="3">
        <v>0</v>
      </c>
      <c r="E41" s="3"/>
      <c r="F41" s="3">
        <v>0</v>
      </c>
      <c r="G41" s="3"/>
      <c r="H41" s="3">
        <v>-12</v>
      </c>
      <c r="I41" s="3"/>
      <c r="J41" s="3">
        <v>0</v>
      </c>
      <c r="K41" s="3"/>
      <c r="L41" s="3">
        <v>0</v>
      </c>
      <c r="M41" s="3"/>
      <c r="N41" s="3">
        <f>SUM(D41:L41)</f>
        <v>-12</v>
      </c>
    </row>
    <row r="42" spans="4:14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2.75">
      <c r="B43" s="13" t="s">
        <v>76</v>
      </c>
      <c r="D43" s="3">
        <v>0</v>
      </c>
      <c r="E43" s="3"/>
      <c r="F43" s="3">
        <v>0</v>
      </c>
      <c r="G43" s="3"/>
      <c r="H43" s="3">
        <v>0</v>
      </c>
      <c r="I43" s="3"/>
      <c r="J43" s="3">
        <v>11202</v>
      </c>
      <c r="K43" s="3"/>
      <c r="L43" s="3">
        <v>0</v>
      </c>
      <c r="M43" s="3"/>
      <c r="N43" s="3">
        <f>SUM(D43:L43)</f>
        <v>11202</v>
      </c>
    </row>
    <row r="44" spans="4:14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3.5" thickBot="1">
      <c r="B45" s="13" t="s">
        <v>111</v>
      </c>
      <c r="D45" s="57">
        <f>SUM(D34:D44)</f>
        <v>78000</v>
      </c>
      <c r="E45" s="57">
        <f>SUM(E35:E44)</f>
        <v>0</v>
      </c>
      <c r="F45" s="57">
        <f>SUM(F34:F44)</f>
        <v>4689</v>
      </c>
      <c r="G45" s="57">
        <f>SUM(G35:G44)</f>
        <v>0</v>
      </c>
      <c r="H45" s="57">
        <f>SUM(H34:H44)</f>
        <v>312</v>
      </c>
      <c r="I45" s="57">
        <f>SUM(I35:I44)</f>
        <v>0</v>
      </c>
      <c r="J45" s="57">
        <f>SUM(J34:J44)</f>
        <v>41742</v>
      </c>
      <c r="K45" s="57">
        <f>SUM(K35:K44)</f>
        <v>0</v>
      </c>
      <c r="L45" s="57">
        <f>SUM(L34:L44)</f>
        <v>0</v>
      </c>
      <c r="M45" s="57">
        <f>SUM(M35:M44)</f>
        <v>0</v>
      </c>
      <c r="N45" s="57">
        <f>SUM(N34:N44)</f>
        <v>124743</v>
      </c>
    </row>
    <row r="46" spans="2:14" ht="12.75">
      <c r="B46" s="1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5.75">
      <c r="B47" s="7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4:14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2.75">
      <c r="B49" s="12" t="s">
        <v>117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.75">
      <c r="B50" s="1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printOptions horizontalCentered="1"/>
  <pageMargins left="0.25" right="0.25" top="1.25" bottom="0.5" header="0.25" footer="0.25"/>
  <pageSetup fitToHeight="1" fitToWidth="1" horizontalDpi="180" verticalDpi="180" orientation="portrait" r:id="rId1"/>
  <headerFooter alignWithMargins="0">
    <oddFooter>&amp;C&amp;"Times New Roman,Italic"&amp;8- Page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2" sqref="B2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8.75">
      <c r="A1" s="80"/>
      <c r="B1" s="77" t="s">
        <v>118</v>
      </c>
      <c r="C1" s="80"/>
      <c r="D1" s="80"/>
      <c r="E1" s="80"/>
      <c r="F1" s="80"/>
    </row>
    <row r="2" spans="1:6" ht="12.75">
      <c r="A2" s="78"/>
      <c r="B2" s="78"/>
      <c r="C2" s="78"/>
      <c r="D2" s="78"/>
      <c r="E2" s="78"/>
      <c r="F2" s="78"/>
    </row>
    <row r="3" spans="1:6" ht="12.75">
      <c r="A3" s="74"/>
      <c r="B3" s="74"/>
      <c r="C3" s="74"/>
      <c r="D3" s="74"/>
      <c r="E3" s="74"/>
      <c r="F3" s="74"/>
    </row>
    <row r="4" ht="14.25">
      <c r="A4" s="36" t="str">
        <f>+'balance sheet'!A6</f>
        <v>Third quarter interim report for the financial period ended 31 December 2004</v>
      </c>
    </row>
    <row r="5" ht="12.75">
      <c r="A5" s="37" t="s">
        <v>0</v>
      </c>
    </row>
    <row r="6" ht="12.75">
      <c r="A6" s="12"/>
    </row>
    <row r="7" ht="12.75">
      <c r="A7" s="12" t="s">
        <v>84</v>
      </c>
    </row>
    <row r="8" ht="12.75">
      <c r="A8" s="12"/>
    </row>
    <row r="9" spans="4:6" s="54" customFormat="1" ht="12.75">
      <c r="D9" s="75" t="s">
        <v>107</v>
      </c>
      <c r="F9" s="75" t="s">
        <v>108</v>
      </c>
    </row>
    <row r="10" spans="4:6" s="54" customFormat="1" ht="12.75" customHeight="1" hidden="1">
      <c r="D10" s="69"/>
      <c r="F10" s="69"/>
    </row>
    <row r="11" spans="4:6" s="54" customFormat="1" ht="12.75" customHeight="1" hidden="1">
      <c r="D11" s="69"/>
      <c r="E11" s="59"/>
      <c r="F11" s="69"/>
    </row>
    <row r="12" spans="4:6" s="54" customFormat="1" ht="12.75">
      <c r="D12" s="60" t="s">
        <v>3</v>
      </c>
      <c r="E12" s="59"/>
      <c r="F12" s="60" t="s">
        <v>3</v>
      </c>
    </row>
    <row r="14" ht="12.75">
      <c r="B14" s="1" t="s">
        <v>85</v>
      </c>
    </row>
    <row r="15" ht="3.75" customHeight="1"/>
    <row r="16" spans="2:6" ht="12.75">
      <c r="B16" s="2" t="s">
        <v>54</v>
      </c>
      <c r="D16" s="46">
        <f>+'[3]CONSOL-CF'!$Y$10/1000</f>
        <v>21376.69849</v>
      </c>
      <c r="F16" s="3">
        <v>15576</v>
      </c>
    </row>
    <row r="17" spans="2:6" ht="12.75">
      <c r="B17" s="2" t="s">
        <v>86</v>
      </c>
      <c r="D17" s="50">
        <f>+'[3]CONSOL-CF'!$Y$14/1000+'[3]CONSOL-CF'!$Y$16/1000+'[3]CONSOL-CF'!$Y$18/1000+'[3]CONSOL-CF'!$Y$19/1000+'[3]CONSOL-CF'!$Y$22/1000+'[3]CONSOL-CF'!$Y$23/1000+'[3]CONSOL-CF'!$Y$25/1000</f>
        <v>-1827.0432399999995</v>
      </c>
      <c r="F17" s="6">
        <f>2737+2+777+11-12-202-677-2009</f>
        <v>627</v>
      </c>
    </row>
    <row r="18" spans="2:6" ht="12.75">
      <c r="B18" s="15" t="s">
        <v>87</v>
      </c>
      <c r="D18" s="46">
        <f>SUM(D16:D17)</f>
        <v>19549.65525</v>
      </c>
      <c r="F18" s="3">
        <f>SUM(F16:F17)</f>
        <v>16203</v>
      </c>
    </row>
    <row r="19" spans="2:6" ht="12.75">
      <c r="B19" s="15" t="s">
        <v>88</v>
      </c>
      <c r="D19" s="50">
        <f>(+'[3]CONSOL-CF'!$Y$33+'[3]CONSOL-CF'!$Y$34+'[3]CONSOL-CF'!$Y$35+'[3]CONSOL-CF'!$Y$36+'[3]CONSOL-CF'!$Y$37+'[3]CONSOL-CF'!$Y$40)/1000</f>
        <v>10022.875539999995</v>
      </c>
      <c r="F19" s="6">
        <v>-11755</v>
      </c>
    </row>
    <row r="20" spans="2:6" ht="12.75">
      <c r="B20" s="2" t="s">
        <v>89</v>
      </c>
      <c r="D20" s="46">
        <f>SUM(D18:D19)</f>
        <v>29572.530789999997</v>
      </c>
      <c r="F20" s="3">
        <f>SUM(F18:F19)</f>
        <v>4448</v>
      </c>
    </row>
    <row r="21" spans="2:6" ht="12.75">
      <c r="B21" s="15" t="s">
        <v>90</v>
      </c>
      <c r="D21" s="46">
        <f>+'[3]CONSOL-CF'!$Y$44/1000</f>
        <v>-515.5580500000001</v>
      </c>
      <c r="F21" s="3">
        <v>-519</v>
      </c>
    </row>
    <row r="22" spans="2:6" ht="12.75">
      <c r="B22" s="15" t="s">
        <v>91</v>
      </c>
      <c r="D22" s="50">
        <f>+'[3]CONSOL-CF'!$Y$45/1000</f>
        <v>-1125.075</v>
      </c>
      <c r="F22" s="6">
        <v>-2201</v>
      </c>
    </row>
    <row r="23" spans="2:6" ht="13.5" thickBot="1">
      <c r="B23" s="13" t="s">
        <v>112</v>
      </c>
      <c r="D23" s="70">
        <f>SUM(D20:D22)</f>
        <v>27931.897739999997</v>
      </c>
      <c r="F23" s="57">
        <f>SUM(F20:F22)</f>
        <v>1728</v>
      </c>
    </row>
    <row r="24" ht="12.75" customHeight="1">
      <c r="D24" s="46"/>
    </row>
    <row r="25" spans="2:4" ht="12.75">
      <c r="B25" s="1" t="s">
        <v>92</v>
      </c>
      <c r="D25" s="46"/>
    </row>
    <row r="26" ht="4.5" customHeight="1">
      <c r="D26" s="46"/>
    </row>
    <row r="27" spans="2:6" ht="12.75">
      <c r="B27" s="2" t="s">
        <v>93</v>
      </c>
      <c r="D27" s="52">
        <f>+'[3]CONSOL-CF'!$Y$52/1000</f>
        <v>87.61086</v>
      </c>
      <c r="F27" s="5">
        <v>202</v>
      </c>
    </row>
    <row r="28" spans="2:6" ht="12.75">
      <c r="B28" s="2" t="s">
        <v>94</v>
      </c>
      <c r="D28" s="52">
        <f>+'[3]CONSOL-CF'!$Y$53/1000</f>
        <v>760</v>
      </c>
      <c r="F28" s="5">
        <v>0</v>
      </c>
    </row>
    <row r="29" spans="2:6" ht="12.75">
      <c r="B29" s="2" t="s">
        <v>4</v>
      </c>
      <c r="D29" s="52">
        <f>+'[3]CONSOL-CF'!$Y$55/1000+'[3]CONSOL-CF'!$Y$57/1000</f>
        <v>-1475.2469999999998</v>
      </c>
      <c r="F29" s="5">
        <f>-1755+5</f>
        <v>-1750</v>
      </c>
    </row>
    <row r="30" spans="2:6" ht="12.75">
      <c r="B30" s="2" t="s">
        <v>95</v>
      </c>
      <c r="D30" s="50">
        <f>+'[3]CONSOL-CF'!$Y$60/1000</f>
        <v>-2278</v>
      </c>
      <c r="F30" s="6">
        <v>-592</v>
      </c>
    </row>
    <row r="31" spans="2:6" ht="13.5" thickBot="1">
      <c r="B31" s="2" t="s">
        <v>96</v>
      </c>
      <c r="D31" s="71">
        <f>SUM(D27:D30)+1</f>
        <v>-2904.6361399999996</v>
      </c>
      <c r="F31" s="58">
        <f>SUM(F27:F30)</f>
        <v>-2140</v>
      </c>
    </row>
    <row r="32" ht="12.75" customHeight="1">
      <c r="D32" s="46"/>
    </row>
    <row r="33" spans="2:4" ht="12.75">
      <c r="B33" s="1" t="s">
        <v>97</v>
      </c>
      <c r="D33" s="46"/>
    </row>
    <row r="34" spans="2:4" ht="4.5" customHeight="1">
      <c r="B34" s="1"/>
      <c r="D34" s="52"/>
    </row>
    <row r="35" spans="2:6" ht="13.5" customHeight="1">
      <c r="B35" s="15" t="s">
        <v>98</v>
      </c>
      <c r="D35" s="52">
        <f>+'[3]CONSOL-CF'!$Y$68/1000+'[3]CONSOL-CF'!$Y$69/1000+'[3]CONSOL-CF'!$Y$84/1000+'[3]CONSOL-CF'!$Y$85/1000+'[3]CONSOL-CF'!$Y$86/1000</f>
        <v>-5459.00718</v>
      </c>
      <c r="F35" s="5">
        <f>-4673-2-258-1903</f>
        <v>-6836</v>
      </c>
    </row>
    <row r="36" spans="2:6" ht="12.75" hidden="1">
      <c r="B36" s="2" t="s">
        <v>99</v>
      </c>
      <c r="D36" s="52"/>
      <c r="F36" s="5"/>
    </row>
    <row r="37" spans="2:6" ht="12.75" hidden="1">
      <c r="B37" s="2" t="s">
        <v>100</v>
      </c>
      <c r="D37" s="52"/>
      <c r="F37" s="5"/>
    </row>
    <row r="38" spans="2:6" ht="12.75">
      <c r="B38" s="13" t="s">
        <v>101</v>
      </c>
      <c r="D38" s="52">
        <f>+'[3]CONSOL-CF'!$Y$75/1000</f>
        <v>12.298679999999935</v>
      </c>
      <c r="F38" s="5">
        <v>2820</v>
      </c>
    </row>
    <row r="39" spans="2:6" ht="12.75">
      <c r="B39" s="13" t="s">
        <v>102</v>
      </c>
      <c r="D39" s="50">
        <f>+'[3]CONSOL-CF'!$Y$80/1000</f>
        <v>-10140</v>
      </c>
      <c r="F39" s="6">
        <v>-7800</v>
      </c>
    </row>
    <row r="40" spans="2:6" ht="13.5" thickBot="1">
      <c r="B40" s="13" t="s">
        <v>114</v>
      </c>
      <c r="D40" s="71">
        <f>SUM(D35:D39)</f>
        <v>-15586.7085</v>
      </c>
      <c r="F40" s="58">
        <f>SUM(F35:F39)</f>
        <v>-11816</v>
      </c>
    </row>
    <row r="41" ht="12.75" customHeight="1">
      <c r="D41" s="46"/>
    </row>
    <row r="42" spans="2:6" ht="12.75">
      <c r="B42" s="13" t="s">
        <v>113</v>
      </c>
      <c r="D42" s="46">
        <f>+'[3]CONSOL-CF'!$Y$93/1000</f>
        <v>9439.553099999997</v>
      </c>
      <c r="F42" s="3">
        <f>F23+F31+F40</f>
        <v>-12228</v>
      </c>
    </row>
    <row r="43" ht="4.5" customHeight="1">
      <c r="D43" s="46"/>
    </row>
    <row r="44" spans="2:6" ht="12.75">
      <c r="B44" s="13" t="s">
        <v>115</v>
      </c>
      <c r="D44" s="46">
        <f>+'[3]CONSOL-CF'!$Y$96/1000</f>
        <v>19156.658</v>
      </c>
      <c r="F44" s="3">
        <f>+'[1]cash flow'!$D$62</f>
        <v>35288</v>
      </c>
    </row>
    <row r="45" ht="4.5" customHeight="1">
      <c r="D45" s="46"/>
    </row>
    <row r="46" spans="2:6" ht="13.5" thickBot="1">
      <c r="B46" s="13" t="s">
        <v>116</v>
      </c>
      <c r="D46" s="70">
        <f>+D42+D44+1</f>
        <v>28597.211099999997</v>
      </c>
      <c r="F46" s="57">
        <f>+F42+F44</f>
        <v>23060</v>
      </c>
    </row>
    <row r="48" ht="12.75">
      <c r="B48" s="12" t="s">
        <v>117</v>
      </c>
    </row>
    <row r="49" spans="2:4" ht="12.75">
      <c r="B49" s="1" t="s">
        <v>34</v>
      </c>
      <c r="D49" s="16"/>
    </row>
  </sheetData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2005-02-18T08:17:21Z</cp:lastPrinted>
  <dcterms:created xsi:type="dcterms:W3CDTF">1996-10-14T23:33:28Z</dcterms:created>
  <dcterms:modified xsi:type="dcterms:W3CDTF">2005-02-18T08:17:57Z</dcterms:modified>
  <cp:category/>
  <cp:version/>
  <cp:contentType/>
  <cp:contentStatus/>
</cp:coreProperties>
</file>